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5165" windowHeight="9900" activeTab="1"/>
  </bookViews>
  <sheets>
    <sheet name="Speed Chart" sheetId="1" r:id="rId1"/>
    <sheet name="Data" sheetId="2" r:id="rId2"/>
    <sheet name="Selections" sheetId="3" r:id="rId3"/>
    <sheet name="Calculations" sheetId="4" r:id="rId4"/>
  </sheets>
  <definedNames>
    <definedName name="bikenames">'Data'!$B$3:$B$11</definedName>
    <definedName name="bikeselection">'Selections'!$B$1</definedName>
    <definedName name="diffnames">'Data'!$B$18:$B$23</definedName>
    <definedName name="diffselection">'Selections'!$B$3</definedName>
    <definedName name="rationames">'Data'!$B$13:$B$15</definedName>
    <definedName name="ratioselection">'Selections'!$B$2</definedName>
    <definedName name="tyrenames">'Data'!$B$26:$B$35</definedName>
    <definedName name="tyreselection">'Selections'!$B$4</definedName>
  </definedNames>
  <calcPr fullCalcOnLoad="1"/>
</workbook>
</file>

<file path=xl/sharedStrings.xml><?xml version="1.0" encoding="utf-8"?>
<sst xmlns="http://schemas.openxmlformats.org/spreadsheetml/2006/main" count="64" uniqueCount="60">
  <si>
    <t>Gear Ratio</t>
  </si>
  <si>
    <t>Primary</t>
  </si>
  <si>
    <t>1st</t>
  </si>
  <si>
    <t>2nd</t>
  </si>
  <si>
    <t>3rd</t>
  </si>
  <si>
    <t>4th</t>
  </si>
  <si>
    <t>5th</t>
  </si>
  <si>
    <t>6th</t>
  </si>
  <si>
    <t>Final</t>
  </si>
  <si>
    <t>Rev Limit</t>
  </si>
  <si>
    <t>Bike</t>
  </si>
  <si>
    <t>ZX-9</t>
  </si>
  <si>
    <t>ZX-12</t>
  </si>
  <si>
    <t>98 Fireblade</t>
  </si>
  <si>
    <t>Ratio</t>
  </si>
  <si>
    <t>... To 1</t>
  </si>
  <si>
    <t>Reverse 'box</t>
  </si>
  <si>
    <t>Z-Cars (overdrive)</t>
  </si>
  <si>
    <t>Differential Ratio</t>
  </si>
  <si>
    <t>(granada scorpio)</t>
  </si>
  <si>
    <t>Tyres</t>
  </si>
  <si>
    <t>Width (mm)</t>
  </si>
  <si>
    <t>Profile (%)</t>
  </si>
  <si>
    <t>Dia (")</t>
  </si>
  <si>
    <t>Differential</t>
  </si>
  <si>
    <t>Tyre</t>
  </si>
  <si>
    <t>Selected Primary</t>
  </si>
  <si>
    <t>Selected Final</t>
  </si>
  <si>
    <t>Selected Rev Limit</t>
  </si>
  <si>
    <t>Selected Ratio</t>
  </si>
  <si>
    <t>Selected Differential</t>
  </si>
  <si>
    <t>Ratio in 1st</t>
  </si>
  <si>
    <t>Ratio in 2nd</t>
  </si>
  <si>
    <t>Ratio in 3rd</t>
  </si>
  <si>
    <t>Ratio in 4th</t>
  </si>
  <si>
    <t>Ratio in 5th</t>
  </si>
  <si>
    <t>Ratio in 6th</t>
  </si>
  <si>
    <t>Total tyre diameter (mm)</t>
  </si>
  <si>
    <t>Effective circumference (m)</t>
  </si>
  <si>
    <t>Speed in 1st (mph)</t>
  </si>
  <si>
    <t>Speed in 2nd (mph)</t>
  </si>
  <si>
    <t>Speed in 3rd (mph)</t>
  </si>
  <si>
    <t>Speed in 4th (mph)</t>
  </si>
  <si>
    <t>Speed in 5th (mph)</t>
  </si>
  <si>
    <t>Speed in 6th (mph)</t>
  </si>
  <si>
    <t>CBR1000</t>
  </si>
  <si>
    <t>R1</t>
  </si>
  <si>
    <t>ZZR1100</t>
  </si>
  <si>
    <t>GSX1300R</t>
  </si>
  <si>
    <t>CBR1100</t>
  </si>
  <si>
    <t>7/22-13 ACB10</t>
  </si>
  <si>
    <t>6/21-13 ACB10</t>
  </si>
  <si>
    <t>Regular Prop / Rev box</t>
  </si>
  <si>
    <t>(Sierra Diesel)</t>
  </si>
  <si>
    <t>Escort Mk2 Live Axle</t>
  </si>
  <si>
    <t>Custom</t>
  </si>
  <si>
    <t>Add custom tyre size in here</t>
  </si>
  <si>
    <t>Sierra / xr4x4</t>
  </si>
  <si>
    <t>Change rev limits here</t>
  </si>
  <si>
    <r>
      <t xml:space="preserve">Revs in </t>
    </r>
    <r>
      <rPr>
        <sz val="10"/>
        <color indexed="10"/>
        <rFont val="Arial"/>
        <family val="2"/>
      </rPr>
      <t xml:space="preserve">red </t>
    </r>
    <r>
      <rPr>
        <sz val="10"/>
        <rFont val="Arial"/>
        <family val="2"/>
      </rPr>
      <t>are guesstimates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</si>
</sst>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9.25"/>
      <name val="Arial"/>
      <family val="0"/>
    </font>
    <font>
      <sz val="8.5"/>
      <name val="Arial"/>
      <family val="2"/>
    </font>
    <font>
      <b/>
      <sz val="9.25"/>
      <name val="Arial"/>
      <family val="0"/>
    </font>
    <font>
      <b/>
      <sz val="12"/>
      <name val="Arial"/>
      <family val="2"/>
    </font>
    <font>
      <sz val="10"/>
      <name val="Courier New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 wrapText="1"/>
    </xf>
    <xf numFmtId="0" fontId="8" fillId="0" borderId="0" xfId="0" applyFont="1" applyAlignment="1">
      <alignment wrapText="1"/>
    </xf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/>
    </xf>
    <xf numFmtId="0" fontId="1" fillId="0" borderId="4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5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9" xfId="0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2" fillId="0" borderId="3" xfId="0" applyFont="1" applyBorder="1" applyAlignment="1">
      <alignment/>
    </xf>
    <xf numFmtId="176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6" fontId="2" fillId="0" borderId="1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 quotePrefix="1">
      <alignment horizontal="center"/>
    </xf>
    <xf numFmtId="0" fontId="1" fillId="0" borderId="10" xfId="0" applyFont="1" applyBorder="1" applyAlignment="1">
      <alignment horizontal="center"/>
    </xf>
    <xf numFmtId="0" fontId="0" fillId="3" borderId="0" xfId="0" applyFill="1" applyAlignment="1">
      <alignment/>
    </xf>
    <xf numFmtId="0" fontId="2" fillId="2" borderId="1" xfId="0" applyFont="1" applyFill="1" applyBorder="1" applyAlignment="1">
      <alignment/>
    </xf>
    <xf numFmtId="0" fontId="2" fillId="2" borderId="17" xfId="0" applyFont="1" applyFill="1" applyBorder="1" applyAlignment="1">
      <alignment/>
    </xf>
    <xf numFmtId="0" fontId="2" fillId="2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Theoretical Speed vs Gear at Rev Limit
</a:t>
            </a: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Change rev limit on "Data" to correct figure for your bike 
before using this spreadsheet</a:t>
            </a:r>
          </a:p>
        </c:rich>
      </c:tx>
      <c:layout>
        <c:manualLayout>
          <c:xMode val="factor"/>
          <c:yMode val="factor"/>
          <c:x val="0.029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7575"/>
          <c:w val="0.95"/>
          <c:h val="0.767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Calculations!$A$15:$A$20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cat>
          <c:val>
            <c:numRef>
              <c:f>Calculations!$C$15:$C$20</c:f>
              <c:numCache>
                <c:ptCount val="6"/>
                <c:pt idx="0">
                  <c:v>53.45416902059959</c:v>
                </c:pt>
                <c:pt idx="1">
                  <c:v>72.54908933306133</c:v>
                </c:pt>
                <c:pt idx="2">
                  <c:v>89.09028170099931</c:v>
                </c:pt>
                <c:pt idx="3">
                  <c:v>100.2516298210795</c:v>
                </c:pt>
                <c:pt idx="4">
                  <c:v>111.36285212624915</c:v>
                </c:pt>
                <c:pt idx="5">
                  <c:v>119.85239690717398</c:v>
                </c:pt>
              </c:numCache>
            </c:numRef>
          </c:val>
        </c:ser>
        <c:axId val="49589362"/>
        <c:axId val="43651075"/>
      </c:barChart>
      <c:catAx>
        <c:axId val="495893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Gear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51075"/>
        <c:crosses val="autoZero"/>
        <c:auto val="0"/>
        <c:lblOffset val="100"/>
        <c:noMultiLvlLbl val="0"/>
      </c:catAx>
      <c:valAx>
        <c:axId val="43651075"/>
        <c:scaling>
          <c:orientation val="minMax"/>
          <c:max val="1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589362"/>
        <c:crossesAt val="1"/>
        <c:crossBetween val="between"/>
        <c:dispUnits/>
        <c:majorUnit val="10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0.03375</cdr:y>
    </cdr:from>
    <cdr:to>
      <cdr:x>0.1055</cdr:x>
      <cdr:y>0.0665</cdr:y>
    </cdr:to>
    <cdr:sp>
      <cdr:nvSpPr>
        <cdr:cNvPr id="1" name="Text 9"/>
        <cdr:cNvSpPr txBox="1">
          <a:spLocks noChangeArrowheads="1"/>
        </cdr:cNvSpPr>
      </cdr:nvSpPr>
      <cdr:spPr>
        <a:xfrm>
          <a:off x="533400" y="200025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Bike</a:t>
          </a:r>
        </a:p>
      </cdr:txBody>
    </cdr:sp>
  </cdr:relSizeAnchor>
  <cdr:relSizeAnchor xmlns:cdr="http://schemas.openxmlformats.org/drawingml/2006/chartDrawing">
    <cdr:from>
      <cdr:x>0.06225</cdr:x>
      <cdr:y>0.06625</cdr:y>
    </cdr:from>
    <cdr:to>
      <cdr:x>0.1055</cdr:x>
      <cdr:y>0.099</cdr:y>
    </cdr:to>
    <cdr:sp>
      <cdr:nvSpPr>
        <cdr:cNvPr id="2" name="Text 11"/>
        <cdr:cNvSpPr txBox="1">
          <a:spLocks noChangeArrowheads="1"/>
        </cdr:cNvSpPr>
      </cdr:nvSpPr>
      <cdr:spPr>
        <a:xfrm>
          <a:off x="533400" y="390525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Ratio</a:t>
          </a:r>
        </a:p>
      </cdr:txBody>
    </cdr:sp>
  </cdr:relSizeAnchor>
  <cdr:relSizeAnchor xmlns:cdr="http://schemas.openxmlformats.org/drawingml/2006/chartDrawing">
    <cdr:from>
      <cdr:x>0.06225</cdr:x>
      <cdr:y>0.0985</cdr:y>
    </cdr:from>
    <cdr:to>
      <cdr:x>0.15</cdr:x>
      <cdr:y>0.13125</cdr:y>
    </cdr:to>
    <cdr:sp>
      <cdr:nvSpPr>
        <cdr:cNvPr id="3" name="Text 12"/>
        <cdr:cNvSpPr txBox="1">
          <a:spLocks noChangeArrowheads="1"/>
        </cdr:cNvSpPr>
      </cdr:nvSpPr>
      <cdr:spPr>
        <a:xfrm>
          <a:off x="533400" y="581025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Differential</a:t>
          </a:r>
        </a:p>
      </cdr:txBody>
    </cdr:sp>
  </cdr:relSizeAnchor>
  <cdr:relSizeAnchor xmlns:cdr="http://schemas.openxmlformats.org/drawingml/2006/chartDrawing">
    <cdr:from>
      <cdr:x>0.06225</cdr:x>
      <cdr:y>0.13025</cdr:y>
    </cdr:from>
    <cdr:to>
      <cdr:x>0.1055</cdr:x>
      <cdr:y>0.163</cdr:y>
    </cdr:to>
    <cdr:sp>
      <cdr:nvSpPr>
        <cdr:cNvPr id="4" name="Text 13"/>
        <cdr:cNvSpPr txBox="1">
          <a:spLocks noChangeArrowheads="1"/>
        </cdr:cNvSpPr>
      </cdr:nvSpPr>
      <cdr:spPr>
        <a:xfrm>
          <a:off x="533400" y="771525"/>
          <a:ext cx="3714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Tyre</a:t>
          </a:r>
        </a:p>
      </cdr:txBody>
    </cdr:sp>
  </cdr:relSizeAnchor>
  <cdr:relSizeAnchor xmlns:cdr="http://schemas.openxmlformats.org/drawingml/2006/chartDrawing">
    <cdr:from>
      <cdr:x>0.05575</cdr:x>
      <cdr:y>0</cdr:y>
    </cdr:from>
    <cdr:to>
      <cdr:x>0.3925</cdr:x>
      <cdr:y>0.0245</cdr:y>
    </cdr:to>
    <cdr:sp>
      <cdr:nvSpPr>
        <cdr:cNvPr id="5" name="Text 14"/>
        <cdr:cNvSpPr txBox="1">
          <a:spLocks noChangeArrowheads="1"/>
        </cdr:cNvSpPr>
      </cdr:nvSpPr>
      <cdr:spPr>
        <a:xfrm>
          <a:off x="476250" y="0"/>
          <a:ext cx="29241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1" i="0" u="none" baseline="0">
              <a:latin typeface="Arial"/>
              <a:ea typeface="Arial"/>
              <a:cs typeface="Arial"/>
            </a:rPr>
            <a:t>Select Car Configuration From List Below: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2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11.421875" style="0" customWidth="1"/>
    <col min="2" max="2" width="21.7109375" style="2" customWidth="1"/>
    <col min="3" max="3" width="10.7109375" style="0" bestFit="1" customWidth="1"/>
    <col min="4" max="4" width="10.7109375" style="0" customWidth="1"/>
    <col min="5" max="5" width="8.57421875" style="0" customWidth="1"/>
    <col min="6" max="6" width="9.8515625" style="0" customWidth="1"/>
  </cols>
  <sheetData>
    <row r="1" ht="13.5" thickBot="1"/>
    <row r="2" spans="2:11" ht="13.5" thickBot="1">
      <c r="B2" s="25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3" t="s">
        <v>9</v>
      </c>
    </row>
    <row r="3" spans="1:11" ht="12.75">
      <c r="A3" s="7" t="s">
        <v>10</v>
      </c>
      <c r="B3" s="48" t="s">
        <v>11</v>
      </c>
      <c r="C3" s="44">
        <v>1.714</v>
      </c>
      <c r="D3" s="44">
        <v>2.571</v>
      </c>
      <c r="E3" s="44">
        <v>1.941</v>
      </c>
      <c r="F3" s="44">
        <v>1.556</v>
      </c>
      <c r="G3" s="44">
        <v>1.333</v>
      </c>
      <c r="H3" s="44">
        <v>1.2</v>
      </c>
      <c r="I3" s="44">
        <v>1.095</v>
      </c>
      <c r="J3" s="15">
        <v>1</v>
      </c>
      <c r="K3" s="53">
        <v>11000</v>
      </c>
    </row>
    <row r="4" spans="1:11" ht="12.75">
      <c r="A4" s="7"/>
      <c r="B4" s="48" t="s">
        <v>12</v>
      </c>
      <c r="C4" s="44">
        <v>1.596</v>
      </c>
      <c r="D4" s="44">
        <v>2.428</v>
      </c>
      <c r="E4" s="44">
        <v>1.823</v>
      </c>
      <c r="F4" s="44">
        <v>1.44</v>
      </c>
      <c r="G4" s="44">
        <v>1.25</v>
      </c>
      <c r="H4" s="44">
        <v>1.13</v>
      </c>
      <c r="I4" s="44">
        <v>1.033</v>
      </c>
      <c r="J4" s="15">
        <v>1</v>
      </c>
      <c r="K4" s="52">
        <v>11700</v>
      </c>
    </row>
    <row r="5" spans="2:11" ht="12.75">
      <c r="B5" s="49" t="s">
        <v>13</v>
      </c>
      <c r="C5" s="44">
        <v>1.52</v>
      </c>
      <c r="D5" s="44">
        <v>2.769</v>
      </c>
      <c r="E5" s="44">
        <v>2</v>
      </c>
      <c r="F5" s="44">
        <v>1.6</v>
      </c>
      <c r="G5" s="44">
        <v>1.368</v>
      </c>
      <c r="H5" s="44">
        <v>1.227</v>
      </c>
      <c r="I5" s="44">
        <v>1.13</v>
      </c>
      <c r="J5" s="15">
        <v>1</v>
      </c>
      <c r="K5" s="11">
        <v>11750</v>
      </c>
    </row>
    <row r="6" spans="2:11" ht="12.75">
      <c r="B6" s="48" t="s">
        <v>45</v>
      </c>
      <c r="C6" s="44">
        <v>1.786</v>
      </c>
      <c r="D6" s="44">
        <v>2.75</v>
      </c>
      <c r="E6" s="44">
        <v>2.067</v>
      </c>
      <c r="F6" s="44">
        <v>1.647</v>
      </c>
      <c r="G6" s="44">
        <v>1.368</v>
      </c>
      <c r="H6" s="44">
        <v>1.174</v>
      </c>
      <c r="I6" s="44">
        <v>1.045</v>
      </c>
      <c r="J6" s="45">
        <v>1</v>
      </c>
      <c r="K6" s="52">
        <v>11000</v>
      </c>
    </row>
    <row r="7" spans="2:11" ht="12.75">
      <c r="B7" s="48" t="s">
        <v>46</v>
      </c>
      <c r="C7" s="44">
        <v>1.581</v>
      </c>
      <c r="D7" s="44">
        <v>2.5</v>
      </c>
      <c r="E7" s="44">
        <v>1.842</v>
      </c>
      <c r="F7" s="44">
        <v>1.5</v>
      </c>
      <c r="G7" s="44">
        <v>1.333</v>
      </c>
      <c r="H7" s="44">
        <v>1.2</v>
      </c>
      <c r="I7" s="44">
        <v>1.115</v>
      </c>
      <c r="J7" s="45">
        <v>1</v>
      </c>
      <c r="K7" s="11">
        <v>11800</v>
      </c>
    </row>
    <row r="8" spans="2:11" ht="14.25" customHeight="1">
      <c r="B8" s="48" t="s">
        <v>47</v>
      </c>
      <c r="C8" s="44">
        <v>1.637</v>
      </c>
      <c r="D8" s="44">
        <f>4.58/C8</f>
        <v>2.797800855222969</v>
      </c>
      <c r="E8" s="44">
        <f>3.27/C8</f>
        <v>1.9975565058032987</v>
      </c>
      <c r="F8" s="44">
        <f>2.6/C8</f>
        <v>1.588271227855834</v>
      </c>
      <c r="G8" s="44">
        <f>2.18/C8</f>
        <v>1.3317043372021993</v>
      </c>
      <c r="H8" s="44">
        <f>1.89/C8</f>
        <v>1.1545510079413561</v>
      </c>
      <c r="I8" s="44">
        <f>1.69/C8</f>
        <v>1.032376298106292</v>
      </c>
      <c r="J8" s="45">
        <v>1</v>
      </c>
      <c r="K8" s="52">
        <v>11000</v>
      </c>
    </row>
    <row r="9" spans="2:11" ht="14.25" customHeight="1">
      <c r="B9" s="48" t="s">
        <v>48</v>
      </c>
      <c r="C9" s="44">
        <v>1.596</v>
      </c>
      <c r="D9" s="44">
        <f>4.17/C9</f>
        <v>2.6127819548872178</v>
      </c>
      <c r="E9" s="44">
        <f>3.09/C9</f>
        <v>1.9360902255639096</v>
      </c>
      <c r="F9" s="44">
        <f>2.44/C9</f>
        <v>1.5288220551378444</v>
      </c>
      <c r="G9" s="44">
        <f>2.05/C9</f>
        <v>1.2844611528822054</v>
      </c>
      <c r="H9" s="44">
        <f>1.81/C9</f>
        <v>1.1340852130325814</v>
      </c>
      <c r="I9" s="44">
        <f>1.66/C9</f>
        <v>1.0401002506265664</v>
      </c>
      <c r="J9" s="45">
        <v>1</v>
      </c>
      <c r="K9" s="11">
        <v>10800</v>
      </c>
    </row>
    <row r="10" spans="2:11" ht="14.25" customHeight="1" thickBot="1">
      <c r="B10" s="50" t="s">
        <v>49</v>
      </c>
      <c r="C10" s="46">
        <v>1.596</v>
      </c>
      <c r="D10" s="46">
        <f>4.35/C10</f>
        <v>2.7255639097744355</v>
      </c>
      <c r="E10" s="46">
        <f>3.14/C10</f>
        <v>1.9674185463659148</v>
      </c>
      <c r="F10" s="46">
        <f>2.48/C10</f>
        <v>1.5538847117794485</v>
      </c>
      <c r="G10" s="46">
        <f>2.09/C10</f>
        <v>1.3095238095238093</v>
      </c>
      <c r="H10" s="46">
        <f>1.83/C10</f>
        <v>1.1466165413533835</v>
      </c>
      <c r="I10" s="46">
        <f>1.64/C10</f>
        <v>1.0275689223057642</v>
      </c>
      <c r="J10" s="47">
        <v>1</v>
      </c>
      <c r="K10" s="54">
        <v>11000</v>
      </c>
    </row>
    <row r="11" spans="4:13" ht="13.5" thickBot="1">
      <c r="D11" s="2"/>
      <c r="E11" s="1"/>
      <c r="F11" s="1"/>
      <c r="K11" s="51" t="s">
        <v>58</v>
      </c>
      <c r="L11" s="51"/>
      <c r="M11" s="51"/>
    </row>
    <row r="12" spans="2:6" ht="13.5" thickBot="1">
      <c r="B12" s="39" t="s">
        <v>14</v>
      </c>
      <c r="C12" s="40" t="s">
        <v>15</v>
      </c>
      <c r="E12" s="4"/>
      <c r="F12" s="4"/>
    </row>
    <row r="13" spans="1:6" ht="26.25" thickBot="1">
      <c r="A13" s="8" t="s">
        <v>16</v>
      </c>
      <c r="B13" s="41" t="s">
        <v>17</v>
      </c>
      <c r="C13" s="27">
        <v>0.8547</v>
      </c>
      <c r="E13" s="4"/>
      <c r="F13" s="4"/>
    </row>
    <row r="14" spans="1:11" ht="13.5" customHeight="1" thickBot="1">
      <c r="A14" s="8"/>
      <c r="B14" s="42" t="s">
        <v>52</v>
      </c>
      <c r="C14" s="43">
        <v>1</v>
      </c>
      <c r="E14" s="4"/>
      <c r="F14" s="4"/>
      <c r="K14" t="s">
        <v>59</v>
      </c>
    </row>
    <row r="15" spans="5:21" ht="13.5" customHeight="1">
      <c r="E15" s="4"/>
      <c r="F15" s="4"/>
      <c r="G15" s="9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7:21" ht="13.5" customHeight="1" thickBot="1"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</row>
    <row r="17" spans="2:21" ht="13.5" customHeight="1" thickBot="1">
      <c r="B17" s="25" t="s">
        <v>18</v>
      </c>
      <c r="C17" s="21" t="s">
        <v>14</v>
      </c>
      <c r="F17" s="6"/>
      <c r="U17" s="10"/>
    </row>
    <row r="18" spans="2:20" ht="13.5" customHeight="1">
      <c r="B18" s="26">
        <v>3.89</v>
      </c>
      <c r="C18" s="27">
        <v>3.89</v>
      </c>
      <c r="D18" s="28" t="s">
        <v>54</v>
      </c>
      <c r="E18" s="29"/>
      <c r="F18" s="6"/>
      <c r="G18" s="9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2:20" ht="13.5" customHeight="1">
      <c r="B19" s="30">
        <v>3.62</v>
      </c>
      <c r="C19" s="17">
        <v>3.62</v>
      </c>
      <c r="D19" s="31" t="s">
        <v>57</v>
      </c>
      <c r="E19" s="32"/>
      <c r="F19" s="6"/>
      <c r="G19" s="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2:20" ht="13.5" customHeight="1">
      <c r="B20" s="30">
        <v>3.54</v>
      </c>
      <c r="C20" s="17">
        <v>3.54</v>
      </c>
      <c r="D20" s="31" t="s">
        <v>54</v>
      </c>
      <c r="E20" s="16"/>
      <c r="F20" s="6"/>
      <c r="G20" s="9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3.5" customHeight="1">
      <c r="A21" s="4"/>
      <c r="B21" s="30">
        <v>3.38</v>
      </c>
      <c r="C21" s="17">
        <v>3.38</v>
      </c>
      <c r="D21" s="31" t="s">
        <v>19</v>
      </c>
      <c r="E21" s="32"/>
      <c r="F21" s="6"/>
      <c r="G21" s="9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2:20" ht="13.5" customHeight="1" thickBot="1">
      <c r="B22" s="33">
        <v>3.14</v>
      </c>
      <c r="C22" s="22">
        <v>3.14</v>
      </c>
      <c r="D22" s="34" t="s">
        <v>53</v>
      </c>
      <c r="E22" s="35"/>
      <c r="F22" s="4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4:20" ht="13.5" customHeight="1">
      <c r="D23" s="3"/>
      <c r="E23" s="4"/>
      <c r="F23" s="4"/>
      <c r="G23" s="9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ht="13.5" thickBot="1"/>
    <row r="25" spans="2:5" ht="13.5" thickBot="1">
      <c r="B25" s="25" t="s">
        <v>20</v>
      </c>
      <c r="C25" s="18" t="s">
        <v>21</v>
      </c>
      <c r="D25" s="19" t="s">
        <v>22</v>
      </c>
      <c r="E25" s="20" t="s">
        <v>23</v>
      </c>
    </row>
    <row r="26" spans="2:5" ht="12.75">
      <c r="B26" s="23" t="s">
        <v>50</v>
      </c>
      <c r="C26" s="14">
        <v>205</v>
      </c>
      <c r="D26" s="17">
        <v>55</v>
      </c>
      <c r="E26" s="16">
        <v>13</v>
      </c>
    </row>
    <row r="27" spans="2:5" ht="12.75">
      <c r="B27" s="24" t="str">
        <f>TEXT(C27,"0")&amp;"-"&amp;TEXT(D27,"0")&amp;"-"&amp;TEXT(E27,"0")</f>
        <v>185-60-13</v>
      </c>
      <c r="C27" s="14">
        <v>185</v>
      </c>
      <c r="D27" s="17">
        <v>60</v>
      </c>
      <c r="E27" s="16">
        <v>13</v>
      </c>
    </row>
    <row r="28" spans="2:5" ht="12.75">
      <c r="B28" s="24" t="str">
        <f>TEXT(C28,"0")&amp;"-"&amp;TEXT(D28,"0")&amp;"-"&amp;TEXT(E28,"0")</f>
        <v>185-70-13</v>
      </c>
      <c r="C28" s="14">
        <v>185</v>
      </c>
      <c r="D28" s="17">
        <v>70</v>
      </c>
      <c r="E28" s="16">
        <v>13</v>
      </c>
    </row>
    <row r="29" spans="2:5" ht="12.75">
      <c r="B29" s="24" t="str">
        <f>TEXT(C29,"0")&amp;"-"&amp;TEXT(D29,"0")&amp;"-"&amp;TEXT(E29,"0")</f>
        <v>205-60-13</v>
      </c>
      <c r="C29" s="14">
        <v>205</v>
      </c>
      <c r="D29" s="17">
        <v>60</v>
      </c>
      <c r="E29" s="16">
        <v>13</v>
      </c>
    </row>
    <row r="30" spans="2:5" ht="12.75">
      <c r="B30" s="24" t="s">
        <v>51</v>
      </c>
      <c r="C30" s="14">
        <v>185</v>
      </c>
      <c r="D30" s="17">
        <v>54</v>
      </c>
      <c r="E30" s="16">
        <v>13</v>
      </c>
    </row>
    <row r="31" spans="2:5" ht="13.5" thickBot="1">
      <c r="B31" s="24" t="str">
        <f>TEXT(C31,"0")&amp;"-"&amp;TEXT(D31,"0")&amp;"-"&amp;TEXT(E31,"0")</f>
        <v>195-50-15</v>
      </c>
      <c r="C31" s="14">
        <v>195</v>
      </c>
      <c r="D31" s="17">
        <v>50</v>
      </c>
      <c r="E31" s="16">
        <v>15</v>
      </c>
    </row>
    <row r="32" spans="2:8" ht="13.5" thickBot="1">
      <c r="B32" s="25" t="s">
        <v>55</v>
      </c>
      <c r="C32" s="36">
        <v>195</v>
      </c>
      <c r="D32" s="37">
        <v>50</v>
      </c>
      <c r="E32" s="38">
        <v>15</v>
      </c>
      <c r="F32" s="51" t="s">
        <v>56</v>
      </c>
      <c r="G32" s="51"/>
      <c r="H32" s="5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B34" sqref="B34"/>
    </sheetView>
  </sheetViews>
  <sheetFormatPr defaultColWidth="9.140625" defaultRowHeight="12.75"/>
  <sheetData>
    <row r="1" spans="1:3" ht="12.75">
      <c r="A1" t="s">
        <v>10</v>
      </c>
      <c r="B1">
        <v>5</v>
      </c>
      <c r="C1">
        <v>2</v>
      </c>
    </row>
    <row r="2" spans="1:2" ht="12.75">
      <c r="A2" t="s">
        <v>14</v>
      </c>
      <c r="B2">
        <v>2</v>
      </c>
    </row>
    <row r="3" spans="1:2" ht="12.75">
      <c r="A3" t="s">
        <v>24</v>
      </c>
      <c r="B3">
        <v>3</v>
      </c>
    </row>
    <row r="4" spans="1:2" ht="12.75">
      <c r="A4" t="s">
        <v>25</v>
      </c>
      <c r="B4">
        <v>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0"/>
  <sheetViews>
    <sheetView workbookViewId="0" topLeftCell="A1">
      <selection activeCell="D26" sqref="D26"/>
    </sheetView>
  </sheetViews>
  <sheetFormatPr defaultColWidth="9.140625" defaultRowHeight="12.75"/>
  <cols>
    <col min="2" max="2" width="23.28125" style="0" customWidth="1"/>
    <col min="3" max="3" width="9.57421875" style="0" customWidth="1"/>
  </cols>
  <sheetData>
    <row r="2" spans="2:3" ht="12.75">
      <c r="B2" t="s">
        <v>26</v>
      </c>
      <c r="C2">
        <f ca="1">+OFFSET(Data!$B$3,bikeselection-1,1)</f>
        <v>1.581</v>
      </c>
    </row>
    <row r="3" spans="2:3" ht="12.75">
      <c r="B3" t="s">
        <v>27</v>
      </c>
      <c r="C3">
        <f ca="1">+OFFSET(Data!$B$3,bikeselection-1,8)</f>
        <v>1</v>
      </c>
    </row>
    <row r="4" spans="2:3" ht="12.75">
      <c r="B4" t="s">
        <v>28</v>
      </c>
      <c r="C4">
        <f ca="1">+OFFSET(Data!$B$3,bikeselection-1,9)</f>
        <v>11800</v>
      </c>
    </row>
    <row r="5" spans="2:3" ht="12.75">
      <c r="B5" t="s">
        <v>29</v>
      </c>
      <c r="C5">
        <f ca="1">+OFFSET(Data!B13,ratioselection-1,1)</f>
        <v>1</v>
      </c>
    </row>
    <row r="6" spans="2:3" ht="12.75">
      <c r="B6" t="s">
        <v>30</v>
      </c>
      <c r="C6">
        <f ca="1">+OFFSET(Data!B18,diffselection-1,1)</f>
        <v>3.54</v>
      </c>
    </row>
    <row r="7" spans="2:3" ht="12.75">
      <c r="B7" t="s">
        <v>31</v>
      </c>
      <c r="C7">
        <f ca="1">+$C$2*$C$3*$C$5*$C$6*OFFSET(Data!$B$3,bikeselection-1,2)</f>
        <v>13.99185</v>
      </c>
    </row>
    <row r="8" spans="2:3" ht="12.75">
      <c r="B8" t="s">
        <v>32</v>
      </c>
      <c r="C8">
        <f ca="1">+$C$2*$C$3*$C$5*$C$6*OFFSET(Data!$B$3,bikeselection-1,3)</f>
        <v>10.30919508</v>
      </c>
    </row>
    <row r="9" spans="2:3" ht="12.75">
      <c r="B9" t="s">
        <v>33</v>
      </c>
      <c r="C9">
        <f ca="1">+$C$2*$C$3*$C$5*$C$6*OFFSET(Data!$B$3,bikeselection-1,4)</f>
        <v>8.395109999999999</v>
      </c>
    </row>
    <row r="10" spans="2:3" ht="12.75">
      <c r="B10" t="s">
        <v>34</v>
      </c>
      <c r="C10">
        <f ca="1">+$C$2*$C$3*$C$5*$C$6*OFFSET(Data!$B$3,bikeselection-1,5)</f>
        <v>7.46045442</v>
      </c>
    </row>
    <row r="11" spans="2:3" ht="12.75">
      <c r="B11" t="s">
        <v>35</v>
      </c>
      <c r="C11">
        <f ca="1">+$C$2*$C$3*$C$5*$C$6*OFFSET(Data!$B$3,bikeselection-1,6)</f>
        <v>6.716087999999999</v>
      </c>
    </row>
    <row r="12" spans="2:3" ht="12.75">
      <c r="B12" t="s">
        <v>36</v>
      </c>
      <c r="C12">
        <f ca="1">+$C$2*$C$3*$C$5*$C$6*OFFSET(Data!$B$3,bikeselection-1,7)</f>
        <v>6.240365099999999</v>
      </c>
    </row>
    <row r="13" spans="2:3" ht="12.75">
      <c r="B13" t="s">
        <v>37</v>
      </c>
      <c r="C13">
        <f ca="1">+OFFSET(Data!$B$26,tyreselection-1,3)*25.4+2*OFFSET(Data!$B$26,tyreselection-1,1)*OFFSET(Data!$B$26,tyreselection-1,2)/100</f>
        <v>552.2</v>
      </c>
    </row>
    <row r="14" spans="2:3" ht="12.75">
      <c r="B14" t="s">
        <v>38</v>
      </c>
      <c r="C14" s="5">
        <f>0.98*PI()*C13/1000</f>
        <v>1.700091714046038</v>
      </c>
    </row>
    <row r="15" spans="1:4" ht="12.75">
      <c r="A15">
        <v>1</v>
      </c>
      <c r="B15" t="s">
        <v>39</v>
      </c>
      <c r="C15">
        <f aca="true" t="shared" si="0" ref="C15:C20">+($C$4/C7)/60*$C$14/0.44704</f>
        <v>53.45416902059959</v>
      </c>
      <c r="D15">
        <v>47.4649785673165</v>
      </c>
    </row>
    <row r="16" spans="1:4" ht="12.75">
      <c r="A16">
        <v>2</v>
      </c>
      <c r="B16" t="s">
        <v>40</v>
      </c>
      <c r="C16">
        <f t="shared" si="0"/>
        <v>72.54908933306133</v>
      </c>
      <c r="D16">
        <v>65.7152628264497</v>
      </c>
    </row>
    <row r="17" spans="1:4" ht="12.75">
      <c r="A17">
        <v>3</v>
      </c>
      <c r="B17" t="s">
        <v>41</v>
      </c>
      <c r="C17">
        <f t="shared" si="0"/>
        <v>89.09028170099931</v>
      </c>
      <c r="D17">
        <v>82.14407853306211</v>
      </c>
    </row>
    <row r="18" spans="1:4" ht="12.75">
      <c r="A18">
        <v>4</v>
      </c>
      <c r="B18" t="s">
        <v>42</v>
      </c>
      <c r="C18">
        <f t="shared" si="0"/>
        <v>100.2516298210795</v>
      </c>
      <c r="D18">
        <v>96.07494565270423</v>
      </c>
    </row>
    <row r="19" spans="1:4" ht="12.75">
      <c r="A19">
        <v>5</v>
      </c>
      <c r="B19" t="s">
        <v>43</v>
      </c>
      <c r="C19">
        <f t="shared" si="0"/>
        <v>111.36285212624915</v>
      </c>
      <c r="D19">
        <v>107.11534283039883</v>
      </c>
    </row>
    <row r="20" spans="1:4" ht="12.75">
      <c r="A20">
        <v>6</v>
      </c>
      <c r="B20" t="s">
        <v>44</v>
      </c>
      <c r="C20">
        <f t="shared" si="0"/>
        <v>119.85239690717398</v>
      </c>
      <c r="D20">
        <v>116.31019969283132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Woodhill Engineering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 Ranson</dc:creator>
  <cp:keywords/>
  <dc:description/>
  <cp:lastModifiedBy>Chris</cp:lastModifiedBy>
  <cp:lastPrinted>2004-06-08T11:49:48Z</cp:lastPrinted>
  <dcterms:created xsi:type="dcterms:W3CDTF">2001-04-24T09:04:48Z</dcterms:created>
  <dcterms:modified xsi:type="dcterms:W3CDTF">2005-08-16T17:42:01Z</dcterms:modified>
  <cp:category/>
  <cp:version/>
  <cp:contentType/>
  <cp:contentStatus/>
</cp:coreProperties>
</file>